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hidePivotFieldList="1"/>
  <mc:AlternateContent xmlns:mc="http://schemas.openxmlformats.org/markup-compatibility/2006">
    <mc:Choice Requires="x15">
      <x15ac:absPath xmlns:x15ac="http://schemas.microsoft.com/office/spreadsheetml/2010/11/ac" url="C:\Users\ns\Desktop\"/>
    </mc:Choice>
  </mc:AlternateContent>
  <xr:revisionPtr revIDLastSave="0" documentId="8_{B0E3AF55-45B9-4B2D-8341-572826FC1F40}" xr6:coauthVersionLast="47" xr6:coauthVersionMax="47" xr10:uidLastSave="{00000000-0000-0000-0000-000000000000}"/>
  <workbookProtection workbookAlgorithmName="SHA-512" workbookHashValue="RCsf+NrL5TV5NQ1nrnnQfEw8JXSymjIl8iHwrRQfyMVzDw+XjGd8BjrFMVy+4LGvWkxFiRZYUcbC3y+4BvLaFA==" workbookSaltValue="IQMD6VPeHQANXyqaBQyxPw==" workbookSpinCount="100000" lockStructure="1"/>
  <bookViews>
    <workbookView xWindow="-120" yWindow="-120" windowWidth="29040" windowHeight="15720" xr2:uid="{00000000-000D-0000-FFFF-FFFF00000000}"/>
  </bookViews>
  <sheets>
    <sheet name="Feuil1" sheetId="1" r:id="rId1"/>
    <sheet name="Base" sheetId="2" state="hidden" r:id="rId2"/>
  </sheets>
  <definedNames>
    <definedName name="Coef">Feuil1!$C$26:$D$39</definedName>
    <definedName name="coef2">Feuil1!$D$26:$F$39</definedName>
    <definedName name="coef3">Feuil1!$C$26:$F$39</definedName>
    <definedName name="coef4">Feuil1!$F$26:$G$39</definedName>
    <definedName name="DP">Feuil1!$AB$6:$AF$20</definedName>
    <definedName name="Qoef">Feuil1!$R$6:$S$19</definedName>
    <definedName name="regime">Feuil1!$L$9:$N$12</definedName>
    <definedName name="_xlnm.Print_Area" localSheetId="0">Feuil1!$A$1:$O$42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1" l="1"/>
  <c r="Q5" i="2"/>
  <c r="Q4" i="2"/>
  <c r="Q3" i="2"/>
  <c r="AD8" i="1"/>
  <c r="AD9" i="1" s="1"/>
  <c r="AD10" i="1" s="1"/>
  <c r="AC31" i="1" l="1"/>
  <c r="AC32" i="1"/>
  <c r="AC33" i="1"/>
  <c r="AC34" i="1"/>
  <c r="AC30" i="1"/>
  <c r="AC26" i="1"/>
  <c r="AC27" i="1"/>
  <c r="AC28" i="1"/>
  <c r="AC29" i="1"/>
  <c r="AC25" i="1"/>
  <c r="AC36" i="1" l="1"/>
  <c r="I18" i="1" s="1"/>
  <c r="C18" i="1"/>
  <c r="C21" i="1" l="1"/>
  <c r="AE18" i="1"/>
  <c r="AE19" i="1" s="1"/>
  <c r="AE20" i="1" s="1"/>
  <c r="AF18" i="1"/>
  <c r="AF19" i="1" s="1"/>
  <c r="AF20" i="1" s="1"/>
  <c r="AD18" i="1"/>
  <c r="AD19" i="1" s="1"/>
  <c r="AD20" i="1" s="1"/>
  <c r="AE12" i="1"/>
  <c r="AE13" i="1" s="1"/>
  <c r="AE14" i="1" s="1"/>
  <c r="AE15" i="1" s="1"/>
  <c r="AE16" i="1" s="1"/>
  <c r="AF12" i="1"/>
  <c r="AF13" i="1" s="1"/>
  <c r="AF14" i="1" s="1"/>
  <c r="AF15" i="1" s="1"/>
  <c r="AF16" i="1" s="1"/>
  <c r="AD12" i="1"/>
  <c r="AD13" i="1" s="1"/>
  <c r="AD14" i="1" s="1"/>
  <c r="AD15" i="1" s="1"/>
  <c r="AD16" i="1" s="1"/>
  <c r="AE8" i="1"/>
  <c r="AE9" i="1" s="1"/>
  <c r="AE10" i="1" s="1"/>
  <c r="AF8" i="1"/>
  <c r="AF9" i="1" s="1"/>
  <c r="AF10" i="1" s="1"/>
  <c r="J20" i="2" l="1"/>
  <c r="K35" i="2" s="1"/>
  <c r="B41" i="2"/>
  <c r="B20" i="2"/>
  <c r="C23" i="2" s="1"/>
  <c r="F20" i="2"/>
  <c r="K25" i="2" l="1"/>
  <c r="J27" i="2"/>
  <c r="K29" i="2"/>
  <c r="K28" i="2"/>
  <c r="J33" i="2"/>
  <c r="K31" i="2"/>
  <c r="J28" i="2"/>
  <c r="K24" i="2"/>
  <c r="K23" i="2"/>
  <c r="J34" i="2"/>
  <c r="K32" i="2"/>
  <c r="J30" i="2"/>
  <c r="J32" i="2"/>
  <c r="J35" i="2"/>
  <c r="K34" i="2"/>
  <c r="K30" i="2"/>
  <c r="J22" i="2"/>
  <c r="J24" i="2"/>
  <c r="J23" i="2"/>
  <c r="K33" i="2"/>
  <c r="J26" i="2"/>
  <c r="J31" i="2"/>
  <c r="J29" i="2"/>
  <c r="K22" i="2"/>
  <c r="K27" i="2"/>
  <c r="J25" i="2"/>
  <c r="K26" i="2"/>
  <c r="H49" i="2"/>
  <c r="I49" i="2"/>
  <c r="J49" i="2"/>
  <c r="G49" i="2"/>
  <c r="F33" i="1" s="1"/>
  <c r="B22" i="2"/>
  <c r="C22" i="2"/>
  <c r="B24" i="2"/>
  <c r="C25" i="2"/>
  <c r="B25" i="2"/>
  <c r="B26" i="2"/>
  <c r="B27" i="2"/>
  <c r="C26" i="2"/>
  <c r="B23" i="2"/>
  <c r="C27" i="2"/>
  <c r="C24" i="2"/>
  <c r="F26" i="2"/>
  <c r="F27" i="2"/>
  <c r="G23" i="2"/>
  <c r="G28" i="2"/>
  <c r="F28" i="2"/>
  <c r="G27" i="2"/>
  <c r="G22" i="2"/>
  <c r="G26" i="2"/>
  <c r="F22" i="2"/>
  <c r="G25" i="2"/>
  <c r="F25" i="2"/>
  <c r="G24" i="2"/>
  <c r="F24" i="2"/>
  <c r="F23" i="2"/>
  <c r="F34" i="1" l="1"/>
  <c r="F36" i="1" s="1"/>
  <c r="K38" i="2"/>
  <c r="J38" i="2" s="1"/>
  <c r="E27" i="1" s="1"/>
  <c r="C38" i="2"/>
  <c r="B38" i="2" s="1"/>
  <c r="E25" i="1" s="1"/>
  <c r="F38" i="2"/>
  <c r="E26" i="1" s="1"/>
  <c r="G38" i="2"/>
  <c r="F26" i="1" s="1"/>
  <c r="F27" i="1" l="1"/>
  <c r="F25" i="1"/>
  <c r="F29" i="1" l="1"/>
  <c r="N28" i="1" s="1"/>
  <c r="N29" i="1" l="1"/>
  <c r="N26" i="1"/>
  <c r="N30" i="1" l="1"/>
  <c r="N31" i="1" s="1"/>
  <c r="N32" i="1" s="1"/>
  <c r="N33" i="1" s="1"/>
  <c r="N34" i="1" s="1"/>
  <c r="N35" i="1" s="1"/>
  <c r="N36" i="1" s="1"/>
  <c r="N37" i="1" s="1"/>
  <c r="N39" i="1" l="1"/>
</calcChain>
</file>

<file path=xl/sharedStrings.xml><?xml version="1.0" encoding="utf-8"?>
<sst xmlns="http://schemas.openxmlformats.org/spreadsheetml/2006/main" count="139" uniqueCount="106">
  <si>
    <t>Pension alimentaire versée</t>
  </si>
  <si>
    <t>Revenus de solidarité perçus</t>
  </si>
  <si>
    <t>Pension alimentaire perçue</t>
  </si>
  <si>
    <t>Salaire  et assimilés Autres</t>
  </si>
  <si>
    <t>Revenus de capitaux déclarés</t>
  </si>
  <si>
    <t>Nombre de personne au foyer fiscal</t>
  </si>
  <si>
    <t>Monsieur</t>
  </si>
  <si>
    <t>Madame</t>
  </si>
  <si>
    <t>Enfant1</t>
  </si>
  <si>
    <t>Enfant2</t>
  </si>
  <si>
    <t>Enfant3</t>
  </si>
  <si>
    <t>Enfant4</t>
  </si>
  <si>
    <t>Revenus des professions non salarié</t>
  </si>
  <si>
    <t>Revenus Agricoles</t>
  </si>
  <si>
    <t>Nombre de personnes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</si>
  <si>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</si>
  <si>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</si>
  <si>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</si>
  <si>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</si>
  <si>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</si>
  <si>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</si>
  <si>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</si>
  <si>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</si>
  <si>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</si>
  <si>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</si>
  <si>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</si>
  <si>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</si>
  <si>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</si>
  <si>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</si>
  <si>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Ext</t>
  </si>
  <si>
    <t>DP3</t>
  </si>
  <si>
    <t>DP4</t>
  </si>
  <si>
    <t>DP5</t>
  </si>
  <si>
    <t>EXT</t>
  </si>
  <si>
    <t>sept</t>
  </si>
  <si>
    <t>oct</t>
  </si>
  <si>
    <t>Nov</t>
  </si>
  <si>
    <t>dec</t>
  </si>
  <si>
    <t>janv</t>
  </si>
  <si>
    <t>fev</t>
  </si>
  <si>
    <t>mars</t>
  </si>
  <si>
    <t>avril</t>
  </si>
  <si>
    <t>mai</t>
  </si>
  <si>
    <t>juin</t>
  </si>
  <si>
    <t>hors frais annexes</t>
  </si>
  <si>
    <t>Total des PRM/mensuel</t>
  </si>
  <si>
    <t>Données à saisir</t>
  </si>
  <si>
    <t>Enfant5</t>
  </si>
  <si>
    <t>Enfant6</t>
  </si>
  <si>
    <t>Enfant7</t>
  </si>
  <si>
    <t>Enfant8</t>
  </si>
  <si>
    <t>Calculez l'estimation de votre contribution annuelle hors frais annexes</t>
  </si>
  <si>
    <t>Ce tableau est une aide au calcul de votre contribution annuelle, et n'a aucune valeur contractuelle</t>
  </si>
  <si>
    <t>Personne au foyer fiscal "X"</t>
  </si>
  <si>
    <t>code</t>
  </si>
  <si>
    <t>montant ecole</t>
  </si>
  <si>
    <t>code1</t>
  </si>
  <si>
    <t>Montant nouveau</t>
  </si>
  <si>
    <t>code2</t>
  </si>
  <si>
    <t>Montant ancien</t>
  </si>
  <si>
    <t>Tri par section</t>
  </si>
  <si>
    <t>code3</t>
  </si>
  <si>
    <t>CFamille1</t>
  </si>
  <si>
    <t>CFamille2</t>
  </si>
  <si>
    <t>CFamille3</t>
  </si>
  <si>
    <t>Coefficient Famille</t>
  </si>
  <si>
    <t>Salaire  Brut annuel et assimilés Monsieur</t>
  </si>
  <si>
    <t>Salaire  Brut annuel et assimilés Madame</t>
  </si>
  <si>
    <t>REVENUS ANNUELS RETENUS</t>
  </si>
  <si>
    <t>CF</t>
  </si>
  <si>
    <t>Code</t>
  </si>
  <si>
    <t>Montant</t>
  </si>
  <si>
    <t>montant</t>
  </si>
  <si>
    <t xml:space="preserve">Code </t>
  </si>
  <si>
    <t>Montant annuel de la contribution Famille</t>
  </si>
  <si>
    <t>del contribution</t>
  </si>
  <si>
    <t xml:space="preserve">Montant </t>
  </si>
  <si>
    <t>Régine</t>
  </si>
  <si>
    <t>DP</t>
  </si>
  <si>
    <t>5 Jours</t>
  </si>
  <si>
    <t>Forfait DP pourle Collège Lycée (entrée avant le 01/09/2026)</t>
  </si>
  <si>
    <t>Forfait DP pour l'Ecole</t>
  </si>
  <si>
    <t>Forfait DP</t>
  </si>
  <si>
    <t>1 Jour</t>
  </si>
  <si>
    <t>2 Jours</t>
  </si>
  <si>
    <t>3 Jours</t>
  </si>
  <si>
    <t>4 jours</t>
  </si>
  <si>
    <t>Montants</t>
  </si>
  <si>
    <t>forfait</t>
  </si>
  <si>
    <t>3 jours</t>
  </si>
  <si>
    <t>4 Jours</t>
  </si>
  <si>
    <t>Resultat CF</t>
  </si>
  <si>
    <t>Montant annuel du forfait de restauration</t>
  </si>
  <si>
    <t>Votre / vos enfant/s :</t>
  </si>
  <si>
    <r>
      <t xml:space="preserve">sera scolarisé à NDP </t>
    </r>
    <r>
      <rPr>
        <b/>
        <sz val="14"/>
        <rFont val="Calibri"/>
        <family val="2"/>
        <scheme val="minor"/>
      </rPr>
      <t>après</t>
    </r>
    <r>
      <rPr>
        <sz val="11"/>
        <rFont val="Calibri"/>
        <family val="2"/>
        <scheme val="minor"/>
      </rPr>
      <t xml:space="preserve"> le 01/09/2026</t>
    </r>
  </si>
  <si>
    <t>par élève sur l'année scolaire 2026-2027</t>
  </si>
  <si>
    <t>Revenus fonciers nets</t>
  </si>
  <si>
    <t>Allocation familiale perçue</t>
  </si>
  <si>
    <t>Contribution Famille pour l'Ecole</t>
  </si>
  <si>
    <t>Contribution Famille pourle Collège Lycée (entrée apres le 01/09/2026)</t>
  </si>
  <si>
    <t>Contribution Famille pourle Collège Lycée (entrée avant le 01/09/2026)</t>
  </si>
  <si>
    <t>Forfait DP pourle Collège Lycée (entrée après le 01/09/2026)</t>
  </si>
  <si>
    <t>Cout global année (hs frais annexe)</t>
  </si>
  <si>
    <t>Entrée Maternelle / Primaire</t>
  </si>
  <si>
    <r>
      <t xml:space="preserve">était scolarisé à NDP </t>
    </r>
    <r>
      <rPr>
        <b/>
        <sz val="14"/>
        <rFont val="Calibri"/>
        <family val="2"/>
        <scheme val="minor"/>
      </rPr>
      <t>avant</t>
    </r>
    <r>
      <rPr>
        <sz val="11"/>
        <rFont val="Calibri"/>
        <family val="2"/>
        <scheme val="minor"/>
      </rPr>
      <t xml:space="preserve"> le 01/09/2026</t>
    </r>
  </si>
  <si>
    <t>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</si>
</sst>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.00\ [$€-40C]_-;\-* #,##0.00\ [$€-40C]_-;_-* &quot;-&quot;??\ [$€-40C]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stellar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22"/>
      <color rgb="FF00B0F0"/>
      <name val="Comic Sans MS"/>
      <family val="4"/>
    </font>
    <font>
      <sz val="1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7">
    <xf numFmtId="0" fontId="0" fillId="0" borderId="0" xfId="0"/>
    <xf numFmtId="165" fontId="2" fillId="0" borderId="1" xfId="1" applyNumberFormat="1" applyFont="1" applyBorder="1" applyAlignment="1"/>
    <xf numFmtId="0" fontId="0" fillId="0" borderId="4" xfId="0" applyBorder="1"/>
    <xf numFmtId="0" fontId="0" fillId="0" borderId="5" xfId="0" applyBorder="1"/>
    <xf numFmtId="164" fontId="2" fillId="0" borderId="1" xfId="0" applyNumberFormat="1" applyFont="1" applyBorder="1"/>
    <xf numFmtId="164" fontId="0" fillId="0" borderId="0" xfId="1" applyFont="1" applyFill="1"/>
    <xf numFmtId="164" fontId="2" fillId="0" borderId="1" xfId="1" applyFont="1" applyBorder="1"/>
    <xf numFmtId="164" fontId="5" fillId="0" borderId="1" xfId="1" applyFont="1" applyBorder="1"/>
    <xf numFmtId="0" fontId="3" fillId="0" borderId="0" xfId="0" applyFont="1" applyAlignment="1">
      <alignment horizontal="center"/>
    </xf>
    <xf numFmtId="0" fontId="0" fillId="0" borderId="2" xfId="0" applyBorder="1"/>
    <xf numFmtId="0" fontId="0" fillId="0" borderId="9" xfId="0" applyBorder="1"/>
    <xf numFmtId="164" fontId="0" fillId="0" borderId="3" xfId="0" applyNumberFormat="1" applyBorder="1"/>
    <xf numFmtId="164" fontId="0" fillId="0" borderId="5" xfId="0" applyNumberFormat="1" applyBorder="1"/>
    <xf numFmtId="164" fontId="0" fillId="0" borderId="5" xfId="1" applyFont="1" applyBorder="1"/>
    <xf numFmtId="0" fontId="0" fillId="0" borderId="6" xfId="0" applyBorder="1"/>
    <xf numFmtId="0" fontId="0" fillId="0" borderId="10" xfId="0" applyBorder="1"/>
    <xf numFmtId="0" fontId="7" fillId="0" borderId="4" xfId="0" applyFont="1" applyBorder="1"/>
    <xf numFmtId="0" fontId="7" fillId="0" borderId="0" xfId="0" applyFont="1"/>
    <xf numFmtId="0" fontId="7" fillId="0" borderId="6" xfId="0" applyFont="1" applyBorder="1"/>
    <xf numFmtId="0" fontId="7" fillId="0" borderId="10" xfId="0" applyFont="1" applyBorder="1"/>
    <xf numFmtId="0" fontId="0" fillId="0" borderId="3" xfId="0" applyBorder="1"/>
    <xf numFmtId="0" fontId="0" fillId="0" borderId="7" xfId="0" applyBorder="1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164" fontId="0" fillId="2" borderId="3" xfId="1" applyFont="1" applyFill="1" applyBorder="1" applyProtection="1">
      <protection locked="0"/>
    </xf>
    <xf numFmtId="164" fontId="0" fillId="2" borderId="5" xfId="1" applyFont="1" applyFill="1" applyBorder="1" applyProtection="1">
      <protection locked="0"/>
    </xf>
    <xf numFmtId="164" fontId="0" fillId="2" borderId="7" xfId="1" applyFont="1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10" fillId="0" borderId="0" xfId="0" applyFont="1"/>
    <xf numFmtId="0" fontId="10" fillId="3" borderId="0" xfId="0" applyFont="1" applyFill="1"/>
    <xf numFmtId="0" fontId="11" fillId="0" borderId="0" xfId="0" applyFont="1"/>
    <xf numFmtId="2" fontId="10" fillId="0" borderId="0" xfId="0" applyNumberFormat="1" applyFont="1"/>
    <xf numFmtId="164" fontId="0" fillId="0" borderId="0" xfId="1" applyFont="1"/>
    <xf numFmtId="165" fontId="0" fillId="0" borderId="0" xfId="1" applyNumberFormat="1" applyFont="1"/>
    <xf numFmtId="0" fontId="0" fillId="0" borderId="11" xfId="0" applyBorder="1"/>
    <xf numFmtId="164" fontId="0" fillId="0" borderId="0" xfId="1" applyFont="1" applyFill="1" applyBorder="1"/>
    <xf numFmtId="166" fontId="0" fillId="0" borderId="0" xfId="0" applyNumberFormat="1"/>
    <xf numFmtId="0" fontId="3" fillId="0" borderId="0" xfId="0" applyFont="1"/>
    <xf numFmtId="164" fontId="4" fillId="0" borderId="0" xfId="1" applyFont="1" applyFill="1" applyBorder="1" applyAlignment="1"/>
    <xf numFmtId="165" fontId="0" fillId="0" borderId="0" xfId="1" applyNumberFormat="1" applyFont="1" applyFill="1" applyBorder="1" applyAlignment="1">
      <alignment horizontal="center"/>
    </xf>
    <xf numFmtId="164" fontId="12" fillId="0" borderId="0" xfId="1" applyFont="1" applyFill="1" applyAlignment="1"/>
    <xf numFmtId="166" fontId="0" fillId="0" borderId="0" xfId="0" applyNumberFormat="1" applyAlignment="1">
      <alignment horizontal="center"/>
    </xf>
    <xf numFmtId="164" fontId="4" fillId="0" borderId="0" xfId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  <xf numFmtId="0" fontId="0" fillId="2" borderId="0" xfId="0" applyFill="1" applyAlignment="1">
      <alignment horizontal="center"/>
    </xf>
    <xf numFmtId="0" fontId="10" fillId="2" borderId="0" xfId="0" applyFont="1" applyFill="1"/>
    <xf numFmtId="165" fontId="0" fillId="0" borderId="0" xfId="1" applyNumberFormat="1" applyFont="1" applyBorder="1"/>
    <xf numFmtId="164" fontId="0" fillId="0" borderId="0" xfId="1" applyFont="1" applyBorder="1"/>
    <xf numFmtId="164" fontId="6" fillId="0" borderId="0" xfId="1" applyFont="1" applyFill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2" fillId="0" borderId="0" xfId="0" applyFont="1"/>
    <xf numFmtId="0" fontId="2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164" fontId="3" fillId="0" borderId="0" xfId="1" applyFont="1" applyFill="1" applyBorder="1"/>
    <xf numFmtId="164" fontId="3" fillId="0" borderId="0" xfId="0" applyNumberFormat="1" applyFont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164" fontId="0" fillId="0" borderId="5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Milliers" xfId="1" builtinId="3"/>
    <cellStyle name="Normal" xfId="0" builtinId="0"/>
  </cellStyles>
  <dxfs count="1"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137583</xdr:colOff>
      <xdr:row>4</xdr:row>
      <xdr:rowOff>52918</xdr:rowOff>
    </xdr:from>
    <xdr:to>
      <xdr:col>14</xdr:col>
      <xdr:colOff>201083</xdr:colOff>
      <xdr:row>40</xdr:row>
      <xdr:rowOff>137584</xdr:rowOff>
    </xdr:to>
    <xdr:sp macro="" textlink="">
      <xdr:nvSpPr>
        <xdr:cNvPr id="5" name="Rectangle à coins arrondis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37583" y="1957918"/>
          <a:ext cx="9990667" cy="7006166"/>
        </a:xfrm>
        <a:prstGeom prst="roundRect">
          <a:avLst>
            <a:gd name="adj" fmla="val 2978"/>
          </a:avLst>
        </a:prstGeom>
        <a:noFill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40"/>
  <sheetViews>
    <sheetView showGridLines="0" tabSelected="1" zoomScale="90" zoomScaleNormal="90" workbookViewId="0">
      <selection activeCell="S12" sqref="S12"/>
    </sheetView>
  </sheetViews>
  <sheetFormatPr baseColWidth="10" defaultRowHeight="15" x14ac:dyDescent="0.25"/>
  <cols>
    <col min="1" max="1" width="4.140625" customWidth="1"/>
    <col min="2" max="2" width="64.5703125" bestFit="1" customWidth="1"/>
    <col min="3" max="3" width="21" customWidth="1"/>
    <col min="4" max="4" width="2.7109375" bestFit="1" customWidth="1"/>
    <col min="6" max="6" width="25.7109375" bestFit="1" customWidth="1"/>
    <col min="7" max="7" width="5" customWidth="1"/>
    <col min="8" max="8" width="8.85546875" customWidth="1"/>
    <col min="10" max="10" width="20.28515625" customWidth="1"/>
    <col min="11" max="11" width="11" customWidth="1"/>
    <col min="12" max="12" width="4.28515625" customWidth="1"/>
    <col min="13" max="13" width="4.42578125" bestFit="1" customWidth="1"/>
    <col min="14" max="14" width="12.28515625" customWidth="1"/>
    <col min="15" max="15" width="3.42578125" customWidth="1"/>
    <col min="16" max="16" width="4.28515625" style="30" customWidth="1"/>
    <col min="17" max="17" width="11.42578125" style="30"/>
    <col min="18" max="18" width="2.7109375" style="30" bestFit="1" customWidth="1"/>
    <col min="19" max="19" width="14.28515625" style="30" bestFit="1" customWidth="1"/>
    <col min="20" max="25" width="14.28515625" style="30" customWidth="1"/>
    <col min="26" max="26" width="11.42578125" style="30" customWidth="1"/>
    <col min="27" max="27" width="11.42578125" style="30"/>
    <col min="28" max="28" width="2.7109375" style="30" bestFit="1" customWidth="1"/>
    <col min="29" max="35" width="11.42578125" style="30"/>
    <col min="36" max="38" width="10.7109375" style="30"/>
  </cols>
  <sheetData>
    <row r="1" spans="1:34" ht="33" x14ac:dyDescent="0.6">
      <c r="B1" s="58" t="s">
        <v>51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34" ht="33" x14ac:dyDescent="0.6">
      <c r="A2" s="58" t="s">
        <v>95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29"/>
      <c r="AA2" s="39"/>
      <c r="AB2" s="39"/>
      <c r="AC2" s="39"/>
      <c r="AD2" s="39"/>
      <c r="AE2" s="39"/>
      <c r="AF2" s="39"/>
      <c r="AG2" s="39"/>
      <c r="AH2" s="39"/>
    </row>
    <row r="3" spans="1:34" x14ac:dyDescent="0.25">
      <c r="AA3" s="39"/>
      <c r="AB3" s="39"/>
      <c r="AC3" s="39"/>
      <c r="AD3" s="39"/>
      <c r="AE3" s="39"/>
      <c r="AF3" s="39"/>
      <c r="AG3" s="39"/>
      <c r="AH3" s="39"/>
    </row>
    <row r="4" spans="1:34" x14ac:dyDescent="0.25">
      <c r="B4" s="22" t="s">
        <v>46</v>
      </c>
      <c r="E4" s="32" t="s">
        <v>52</v>
      </c>
      <c r="F4" s="32"/>
      <c r="G4" s="32"/>
      <c r="H4" s="32"/>
      <c r="I4" s="32"/>
      <c r="J4" s="32"/>
      <c r="T4" s="30" t="s">
        <v>93</v>
      </c>
      <c r="AA4" s="39"/>
      <c r="AB4" s="39"/>
      <c r="AC4" s="39"/>
      <c r="AD4" s="39"/>
      <c r="AE4" s="39"/>
      <c r="AF4" s="39"/>
      <c r="AG4" s="39"/>
      <c r="AH4" s="39"/>
    </row>
    <row r="5" spans="1:34" x14ac:dyDescent="0.25">
      <c r="S5" s="48" t="s">
        <v>105</v>
      </c>
      <c r="T5" s="30" t="s">
        <v>103</v>
      </c>
      <c r="AA5" s="39"/>
      <c r="AB5" s="39"/>
      <c r="AC5" s="39"/>
      <c r="AD5" s="39"/>
      <c r="AE5" s="39"/>
      <c r="AF5" s="39"/>
      <c r="AG5" s="39"/>
      <c r="AH5" s="39"/>
    </row>
    <row r="6" spans="1:34" ht="18.75" x14ac:dyDescent="0.3">
      <c r="B6" s="9" t="s">
        <v>66</v>
      </c>
      <c r="C6" s="24"/>
      <c r="F6" s="9" t="s">
        <v>53</v>
      </c>
      <c r="G6" s="10"/>
      <c r="H6" s="10"/>
      <c r="I6" s="20"/>
      <c r="L6" s="65"/>
      <c r="M6" s="65"/>
      <c r="N6" s="65"/>
      <c r="S6" s="48" t="s">
        <v>105</v>
      </c>
      <c r="T6" s="30" t="s">
        <v>94</v>
      </c>
      <c r="AA6" s="39"/>
      <c r="AB6" s="39"/>
      <c r="AC6" s="55" t="s">
        <v>33</v>
      </c>
      <c r="AD6" s="55" t="s">
        <v>30</v>
      </c>
      <c r="AE6" s="55" t="s">
        <v>31</v>
      </c>
      <c r="AF6" s="55" t="s">
        <v>32</v>
      </c>
      <c r="AG6" s="39"/>
      <c r="AH6" s="39"/>
    </row>
    <row r="7" spans="1:34" ht="18.75" x14ac:dyDescent="0.3">
      <c r="B7" s="9" t="s">
        <v>67</v>
      </c>
      <c r="C7" s="25"/>
      <c r="F7" s="2" t="s">
        <v>6</v>
      </c>
      <c r="G7" s="27"/>
      <c r="I7" s="3"/>
      <c r="S7" s="48" t="s">
        <v>105</v>
      </c>
      <c r="T7" s="30" t="s">
        <v>104</v>
      </c>
      <c r="AA7" s="39"/>
      <c r="AB7" s="39" t="s">
        <v>15</v>
      </c>
      <c r="AC7" s="56">
        <v>0</v>
      </c>
      <c r="AD7" s="56">
        <v>744</v>
      </c>
      <c r="AE7" s="56">
        <v>924</v>
      </c>
      <c r="AF7" s="56">
        <v>1133</v>
      </c>
      <c r="AG7" s="39"/>
      <c r="AH7" s="39"/>
    </row>
    <row r="8" spans="1:34" x14ac:dyDescent="0.25">
      <c r="B8" s="2" t="s">
        <v>3</v>
      </c>
      <c r="C8" s="25"/>
      <c r="F8" s="2" t="s">
        <v>7</v>
      </c>
      <c r="G8" s="27"/>
      <c r="I8" s="3"/>
      <c r="L8" s="17"/>
      <c r="AA8" s="39"/>
      <c r="AB8" s="39" t="s">
        <v>16</v>
      </c>
      <c r="AC8" s="56">
        <v>0</v>
      </c>
      <c r="AD8" s="57">
        <f>+AD7</f>
        <v>744</v>
      </c>
      <c r="AE8" s="57">
        <f t="shared" ref="AE8:AF8" si="0">+AE7</f>
        <v>924</v>
      </c>
      <c r="AF8" s="57">
        <f t="shared" si="0"/>
        <v>1133</v>
      </c>
      <c r="AG8" s="39"/>
      <c r="AH8" s="39"/>
    </row>
    <row r="9" spans="1:34" x14ac:dyDescent="0.25">
      <c r="B9" s="2" t="s">
        <v>12</v>
      </c>
      <c r="C9" s="25"/>
      <c r="F9" s="2" t="s">
        <v>8</v>
      </c>
      <c r="G9" s="27"/>
      <c r="H9" s="23"/>
      <c r="I9" s="3"/>
      <c r="L9" s="52"/>
      <c r="M9" s="65"/>
      <c r="N9" s="65"/>
      <c r="AA9" s="39"/>
      <c r="AB9" s="39" t="s">
        <v>17</v>
      </c>
      <c r="AC9" s="56">
        <v>0</v>
      </c>
      <c r="AD9" s="57">
        <f t="shared" ref="AD9:AD10" si="1">+AD8</f>
        <v>744</v>
      </c>
      <c r="AE9" s="57">
        <f t="shared" ref="AE9:AE10" si="2">+AE8</f>
        <v>924</v>
      </c>
      <c r="AF9" s="57">
        <f t="shared" ref="AF9:AF10" si="3">+AF8</f>
        <v>1133</v>
      </c>
      <c r="AG9" s="39"/>
      <c r="AH9" s="39"/>
    </row>
    <row r="10" spans="1:34" x14ac:dyDescent="0.25">
      <c r="B10" s="2" t="s">
        <v>13</v>
      </c>
      <c r="C10" s="25"/>
      <c r="F10" s="2" t="s">
        <v>9</v>
      </c>
      <c r="G10" s="27"/>
      <c r="H10" s="23"/>
      <c r="I10" s="3"/>
      <c r="L10" s="52"/>
      <c r="M10" s="65"/>
      <c r="N10" s="65"/>
      <c r="AA10" s="39"/>
      <c r="AB10" s="39" t="s">
        <v>18</v>
      </c>
      <c r="AC10" s="56">
        <v>0</v>
      </c>
      <c r="AD10" s="57">
        <f t="shared" si="1"/>
        <v>744</v>
      </c>
      <c r="AE10" s="57">
        <f t="shared" si="2"/>
        <v>924</v>
      </c>
      <c r="AF10" s="57">
        <f t="shared" si="3"/>
        <v>1133</v>
      </c>
      <c r="AG10" s="39"/>
      <c r="AH10" s="39"/>
    </row>
    <row r="11" spans="1:34" x14ac:dyDescent="0.25">
      <c r="B11" s="2" t="s">
        <v>96</v>
      </c>
      <c r="C11" s="25"/>
      <c r="F11" s="2" t="s">
        <v>10</v>
      </c>
      <c r="G11" s="27"/>
      <c r="H11" s="23"/>
      <c r="I11" s="3"/>
      <c r="L11" s="52"/>
      <c r="M11" s="65"/>
      <c r="N11" s="65"/>
      <c r="AA11" s="39"/>
      <c r="AB11" s="39" t="s">
        <v>19</v>
      </c>
      <c r="AC11" s="56">
        <v>0</v>
      </c>
      <c r="AD11" s="56">
        <v>887</v>
      </c>
      <c r="AE11" s="56">
        <v>1067</v>
      </c>
      <c r="AF11" s="56">
        <v>1301</v>
      </c>
      <c r="AG11" s="39"/>
      <c r="AH11" s="39"/>
    </row>
    <row r="12" spans="1:34" x14ac:dyDescent="0.25">
      <c r="B12" s="2" t="s">
        <v>4</v>
      </c>
      <c r="C12" s="25"/>
      <c r="F12" s="2" t="s">
        <v>11</v>
      </c>
      <c r="G12" s="27"/>
      <c r="H12" s="23"/>
      <c r="I12" s="3"/>
      <c r="L12" s="52"/>
      <c r="M12" s="65"/>
      <c r="N12" s="65"/>
      <c r="AA12" s="39"/>
      <c r="AB12" s="39" t="s">
        <v>20</v>
      </c>
      <c r="AC12" s="56">
        <v>0</v>
      </c>
      <c r="AD12" s="57">
        <f>+AD11</f>
        <v>887</v>
      </c>
      <c r="AE12" s="57">
        <f t="shared" ref="AE12:AF12" si="4">+AE11</f>
        <v>1067</v>
      </c>
      <c r="AF12" s="57">
        <f t="shared" si="4"/>
        <v>1301</v>
      </c>
      <c r="AG12" s="39"/>
      <c r="AH12" s="39"/>
    </row>
    <row r="13" spans="1:34" x14ac:dyDescent="0.25">
      <c r="B13" s="2" t="s">
        <v>2</v>
      </c>
      <c r="C13" s="25"/>
      <c r="F13" s="2" t="s">
        <v>47</v>
      </c>
      <c r="G13" s="27"/>
      <c r="H13" s="23"/>
      <c r="I13" s="3"/>
      <c r="AA13" s="39"/>
      <c r="AB13" s="39" t="s">
        <v>21</v>
      </c>
      <c r="AC13" s="56">
        <v>0</v>
      </c>
      <c r="AD13" s="57">
        <f t="shared" ref="AD13:AD16" si="5">+AD12</f>
        <v>887</v>
      </c>
      <c r="AE13" s="57">
        <f t="shared" ref="AE13:AE16" si="6">+AE12</f>
        <v>1067</v>
      </c>
      <c r="AF13" s="57">
        <f t="shared" ref="AF13:AF16" si="7">+AF12</f>
        <v>1301</v>
      </c>
      <c r="AG13" s="39"/>
      <c r="AH13" s="39"/>
    </row>
    <row r="14" spans="1:34" x14ac:dyDescent="0.25">
      <c r="B14" s="2" t="s">
        <v>0</v>
      </c>
      <c r="C14" s="25"/>
      <c r="F14" s="2" t="s">
        <v>48</v>
      </c>
      <c r="G14" s="27"/>
      <c r="H14" s="23"/>
      <c r="I14" s="3"/>
      <c r="AA14" s="39"/>
      <c r="AB14" s="39" t="s">
        <v>22</v>
      </c>
      <c r="AC14" s="56">
        <v>0</v>
      </c>
      <c r="AD14" s="57">
        <f t="shared" si="5"/>
        <v>887</v>
      </c>
      <c r="AE14" s="57">
        <f t="shared" si="6"/>
        <v>1067</v>
      </c>
      <c r="AF14" s="57">
        <f t="shared" si="7"/>
        <v>1301</v>
      </c>
      <c r="AG14" s="39"/>
      <c r="AH14" s="39"/>
    </row>
    <row r="15" spans="1:34" x14ac:dyDescent="0.25">
      <c r="B15" s="2" t="s">
        <v>97</v>
      </c>
      <c r="C15" s="25"/>
      <c r="F15" s="2" t="s">
        <v>49</v>
      </c>
      <c r="G15" s="27"/>
      <c r="I15" s="3"/>
      <c r="AA15" s="39"/>
      <c r="AB15" s="39" t="s">
        <v>23</v>
      </c>
      <c r="AC15" s="56">
        <v>0</v>
      </c>
      <c r="AD15" s="57">
        <f t="shared" si="5"/>
        <v>887</v>
      </c>
      <c r="AE15" s="57">
        <f t="shared" si="6"/>
        <v>1067</v>
      </c>
      <c r="AF15" s="57">
        <f t="shared" si="7"/>
        <v>1301</v>
      </c>
      <c r="AG15" s="39"/>
      <c r="AH15" s="39"/>
    </row>
    <row r="16" spans="1:34" x14ac:dyDescent="0.25">
      <c r="B16" s="14" t="s">
        <v>1</v>
      </c>
      <c r="C16" s="26"/>
      <c r="F16" s="14" t="s">
        <v>50</v>
      </c>
      <c r="G16" s="28"/>
      <c r="H16" s="15"/>
      <c r="I16" s="21"/>
      <c r="AA16" s="39"/>
      <c r="AB16" s="39" t="s">
        <v>24</v>
      </c>
      <c r="AC16" s="56">
        <v>0</v>
      </c>
      <c r="AD16" s="57">
        <f t="shared" si="5"/>
        <v>887</v>
      </c>
      <c r="AE16" s="57">
        <f t="shared" si="6"/>
        <v>1067</v>
      </c>
      <c r="AF16" s="57">
        <f t="shared" si="7"/>
        <v>1301</v>
      </c>
      <c r="AG16" s="39"/>
      <c r="AH16" s="39"/>
    </row>
    <row r="17" spans="2:34" ht="15.75" thickBot="1" x14ac:dyDescent="0.3">
      <c r="C17" s="5"/>
      <c r="AA17" s="39"/>
      <c r="AB17" s="39" t="s">
        <v>25</v>
      </c>
      <c r="AC17" s="56">
        <v>0</v>
      </c>
      <c r="AD17" s="56">
        <v>916</v>
      </c>
      <c r="AE17" s="56">
        <v>1101</v>
      </c>
      <c r="AF17" s="56">
        <v>1365</v>
      </c>
      <c r="AG17" s="39"/>
      <c r="AH17" s="39"/>
    </row>
    <row r="18" spans="2:34" ht="15.75" thickBot="1" x14ac:dyDescent="0.3">
      <c r="B18" s="53" t="s">
        <v>68</v>
      </c>
      <c r="C18" s="6">
        <f>C6+C7+C8+C9+C11+C12+C13+C15+C16-C14+C10</f>
        <v>0</v>
      </c>
      <c r="F18" s="63" t="s">
        <v>14</v>
      </c>
      <c r="G18" s="63"/>
      <c r="H18" s="63"/>
      <c r="I18" s="1">
        <f>AC36</f>
        <v>0</v>
      </c>
      <c r="L18" s="66"/>
      <c r="M18" s="66"/>
      <c r="AA18" s="39"/>
      <c r="AB18" s="39" t="s">
        <v>26</v>
      </c>
      <c r="AC18" s="56">
        <v>0</v>
      </c>
      <c r="AD18" s="57">
        <f>+AD17</f>
        <v>916</v>
      </c>
      <c r="AE18" s="57">
        <f t="shared" ref="AE18:AF18" si="8">+AE17</f>
        <v>1101</v>
      </c>
      <c r="AF18" s="57">
        <f t="shared" si="8"/>
        <v>1365</v>
      </c>
      <c r="AG18" s="39"/>
      <c r="AH18" s="39"/>
    </row>
    <row r="19" spans="2:34" x14ac:dyDescent="0.25">
      <c r="AA19" s="39"/>
      <c r="AB19" s="39" t="s">
        <v>27</v>
      </c>
      <c r="AC19" s="56">
        <v>0</v>
      </c>
      <c r="AD19" s="57">
        <f t="shared" ref="AD19:AD20" si="9">+AD18</f>
        <v>916</v>
      </c>
      <c r="AE19" s="57">
        <f t="shared" ref="AE19:AE20" si="10">+AE18</f>
        <v>1101</v>
      </c>
      <c r="AF19" s="57">
        <f t="shared" ref="AF19:AF20" si="11">+AF18</f>
        <v>1365</v>
      </c>
      <c r="AG19" s="39"/>
      <c r="AH19" s="39"/>
    </row>
    <row r="20" spans="2:34" ht="15.75" thickBot="1" x14ac:dyDescent="0.3">
      <c r="J20" s="64"/>
      <c r="K20" s="64"/>
      <c r="L20" s="64"/>
      <c r="M20" s="64"/>
      <c r="N20" s="64"/>
      <c r="AA20" s="39"/>
      <c r="AB20" s="39" t="s">
        <v>28</v>
      </c>
      <c r="AC20" s="56">
        <v>0</v>
      </c>
      <c r="AD20" s="57">
        <f t="shared" si="9"/>
        <v>916</v>
      </c>
      <c r="AE20" s="57">
        <f t="shared" si="10"/>
        <v>1101</v>
      </c>
      <c r="AF20" s="57">
        <f t="shared" si="11"/>
        <v>1365</v>
      </c>
      <c r="AG20" s="39"/>
      <c r="AH20" s="39"/>
    </row>
    <row r="21" spans="2:34" ht="15.75" thickBot="1" x14ac:dyDescent="0.3">
      <c r="B21" s="54" t="s">
        <v>65</v>
      </c>
      <c r="C21" s="7">
        <f>IF(I18=0,0,C18/I18)</f>
        <v>0</v>
      </c>
      <c r="AA21" s="39"/>
      <c r="AB21" s="39"/>
      <c r="AC21" s="39"/>
      <c r="AD21" s="39"/>
      <c r="AE21" s="39"/>
      <c r="AF21" s="39"/>
      <c r="AG21" s="39"/>
      <c r="AH21" s="39"/>
    </row>
    <row r="22" spans="2:34" x14ac:dyDescent="0.25">
      <c r="F22" t="s">
        <v>76</v>
      </c>
      <c r="H22" t="s">
        <v>77</v>
      </c>
      <c r="K22" s="51"/>
      <c r="N22" s="37"/>
      <c r="AA22" s="39"/>
      <c r="AB22" s="39"/>
      <c r="AC22" s="39"/>
      <c r="AD22" s="39"/>
      <c r="AE22" s="39"/>
      <c r="AF22" s="39"/>
      <c r="AG22" s="39"/>
      <c r="AH22" s="39"/>
    </row>
    <row r="23" spans="2:34" x14ac:dyDescent="0.25">
      <c r="F23" t="s">
        <v>75</v>
      </c>
      <c r="H23" t="s">
        <v>78</v>
      </c>
      <c r="N23" s="37"/>
      <c r="AA23" s="39"/>
      <c r="AB23" s="39"/>
      <c r="AC23" s="39" t="s">
        <v>5</v>
      </c>
      <c r="AD23" s="39"/>
      <c r="AE23" s="39"/>
      <c r="AF23" s="39"/>
      <c r="AG23" s="39"/>
      <c r="AH23" s="39"/>
    </row>
    <row r="24" spans="2:34" x14ac:dyDescent="0.25">
      <c r="E24" t="s">
        <v>73</v>
      </c>
      <c r="AA24" s="39"/>
      <c r="AB24" s="39"/>
      <c r="AC24" s="39"/>
      <c r="AD24" s="39"/>
      <c r="AE24" s="39"/>
      <c r="AF24" s="39"/>
      <c r="AG24" s="39"/>
      <c r="AH24" s="39"/>
    </row>
    <row r="25" spans="2:34" ht="15.75" thickBot="1" x14ac:dyDescent="0.3">
      <c r="B25" t="s">
        <v>98</v>
      </c>
      <c r="E25" s="23" t="str">
        <f>IF(S5="non","",Base!B38)</f>
        <v/>
      </c>
      <c r="F25" s="40">
        <f>Base!C38</f>
        <v>0</v>
      </c>
      <c r="H25" s="47" t="s">
        <v>29</v>
      </c>
      <c r="AA25" s="39"/>
      <c r="AB25" s="39"/>
      <c r="AC25" s="39">
        <f>+IF(G7="x",1,0)</f>
        <v>0</v>
      </c>
      <c r="AD25" s="39" t="s">
        <v>6</v>
      </c>
      <c r="AE25" s="39"/>
      <c r="AF25" s="39"/>
      <c r="AG25" s="39"/>
      <c r="AH25" s="39"/>
    </row>
    <row r="26" spans="2:34" ht="15.75" thickBot="1" x14ac:dyDescent="0.3">
      <c r="B26" t="s">
        <v>99</v>
      </c>
      <c r="C26" s="37"/>
      <c r="E26" s="41" t="str">
        <f>IF(S6="non","",Base!F38)</f>
        <v/>
      </c>
      <c r="F26" s="42">
        <f>Base!G38</f>
        <v>0</v>
      </c>
      <c r="G26" s="39"/>
      <c r="H26" s="47" t="s">
        <v>29</v>
      </c>
      <c r="J26" s="59" t="s">
        <v>102</v>
      </c>
      <c r="K26" s="59"/>
      <c r="L26" s="59"/>
      <c r="M26" s="60"/>
      <c r="N26" s="4">
        <f>F29+F36</f>
        <v>0</v>
      </c>
      <c r="AA26" s="39"/>
      <c r="AB26" s="39"/>
      <c r="AC26" s="39">
        <f>+IF(G8="x",1,0)</f>
        <v>0</v>
      </c>
      <c r="AD26" s="39" t="s">
        <v>7</v>
      </c>
      <c r="AE26" s="39"/>
      <c r="AF26" s="39"/>
      <c r="AG26" s="39"/>
      <c r="AH26" s="39"/>
    </row>
    <row r="27" spans="2:34" x14ac:dyDescent="0.25">
      <c r="B27" t="s">
        <v>100</v>
      </c>
      <c r="C27" s="37"/>
      <c r="E27" s="43" t="str">
        <f>IF(S7="non","",Base!J38)</f>
        <v/>
      </c>
      <c r="F27" s="44">
        <f>Base!K38</f>
        <v>0</v>
      </c>
      <c r="G27" s="8"/>
      <c r="H27" s="47" t="s">
        <v>29</v>
      </c>
      <c r="AA27" s="39"/>
      <c r="AB27" s="39"/>
      <c r="AC27" s="39">
        <f>+IF(G9="x",1,0)</f>
        <v>0</v>
      </c>
      <c r="AD27" s="39" t="s">
        <v>8</v>
      </c>
      <c r="AE27" s="39"/>
      <c r="AF27" s="39"/>
      <c r="AG27" s="39"/>
      <c r="AH27" s="39"/>
    </row>
    <row r="28" spans="2:34" x14ac:dyDescent="0.25">
      <c r="C28" s="37"/>
      <c r="E28" s="38"/>
      <c r="F28" s="46"/>
      <c r="G28" s="8"/>
      <c r="K28" s="9" t="s">
        <v>34</v>
      </c>
      <c r="L28" s="10"/>
      <c r="M28" s="10"/>
      <c r="N28" s="11">
        <f>F29*0.1</f>
        <v>0</v>
      </c>
      <c r="S28" s="33"/>
      <c r="AA28" s="39"/>
      <c r="AB28" s="39"/>
      <c r="AC28" s="39">
        <f>+IF(G10="x",1,0)</f>
        <v>0</v>
      </c>
      <c r="AD28" s="39" t="s">
        <v>9</v>
      </c>
      <c r="AE28" s="39"/>
      <c r="AF28" s="39"/>
      <c r="AG28" s="39"/>
      <c r="AH28" s="39"/>
    </row>
    <row r="29" spans="2:34" x14ac:dyDescent="0.25">
      <c r="B29" t="s">
        <v>74</v>
      </c>
      <c r="C29" s="37"/>
      <c r="E29" s="38"/>
      <c r="F29" s="45">
        <f>SUM(F25:F28)</f>
        <v>0</v>
      </c>
      <c r="G29" s="8"/>
      <c r="K29" s="2" t="s">
        <v>35</v>
      </c>
      <c r="N29" s="12">
        <f>F29*0.1</f>
        <v>0</v>
      </c>
      <c r="AA29" s="39"/>
      <c r="AB29" s="39"/>
      <c r="AC29" s="39">
        <f t="shared" ref="AC29" si="12">+IF(G11="x",1,0)</f>
        <v>0</v>
      </c>
      <c r="AD29" s="39" t="s">
        <v>10</v>
      </c>
      <c r="AE29" s="39"/>
      <c r="AF29" s="39"/>
      <c r="AG29" s="39"/>
      <c r="AH29" s="39"/>
    </row>
    <row r="30" spans="2:34" x14ac:dyDescent="0.25">
      <c r="C30" s="37"/>
      <c r="E30" s="38"/>
      <c r="F30" s="23"/>
      <c r="G30" s="8"/>
      <c r="K30" s="2" t="s">
        <v>36</v>
      </c>
      <c r="N30" s="13">
        <f>(N26-N28-N29)*0.125</f>
        <v>0</v>
      </c>
      <c r="AA30" s="39"/>
      <c r="AB30" s="39"/>
      <c r="AC30" s="39">
        <f>+IF(G12="x",2,0)</f>
        <v>0</v>
      </c>
      <c r="AD30" s="39" t="s">
        <v>11</v>
      </c>
      <c r="AE30" s="39"/>
      <c r="AF30" s="39"/>
      <c r="AG30" s="39"/>
      <c r="AH30" s="39"/>
    </row>
    <row r="31" spans="2:34" x14ac:dyDescent="0.25">
      <c r="C31" s="37"/>
      <c r="E31" s="38"/>
      <c r="F31" s="23"/>
      <c r="G31" s="8"/>
      <c r="K31" s="2" t="s">
        <v>37</v>
      </c>
      <c r="N31" s="12">
        <f>N30</f>
        <v>0</v>
      </c>
      <c r="AA31" s="39"/>
      <c r="AB31" s="39"/>
      <c r="AC31" s="39">
        <f t="shared" ref="AC31:AC34" si="13">+IF(G13="x",2,0)</f>
        <v>0</v>
      </c>
      <c r="AD31" s="39" t="s">
        <v>47</v>
      </c>
      <c r="AE31" s="39"/>
      <c r="AF31" s="39"/>
      <c r="AG31" s="39"/>
      <c r="AH31" s="39"/>
    </row>
    <row r="32" spans="2:34" x14ac:dyDescent="0.25">
      <c r="B32" t="s">
        <v>81</v>
      </c>
      <c r="C32" s="37"/>
      <c r="E32" s="38"/>
      <c r="F32" s="44">
        <f>_xlfn.XLOOKUP(Feuil1!H25,Base!A45:A49,Base!B45:B49)</f>
        <v>0</v>
      </c>
      <c r="G32" s="8"/>
      <c r="K32" s="2" t="s">
        <v>38</v>
      </c>
      <c r="N32" s="12">
        <f t="shared" ref="N32:N37" si="14">N31</f>
        <v>0</v>
      </c>
      <c r="AA32" s="39"/>
      <c r="AB32" s="39"/>
      <c r="AC32" s="39">
        <f t="shared" si="13"/>
        <v>0</v>
      </c>
      <c r="AD32" s="39" t="s">
        <v>48</v>
      </c>
      <c r="AE32" s="39"/>
      <c r="AF32" s="39"/>
      <c r="AG32" s="39"/>
      <c r="AH32" s="39"/>
    </row>
    <row r="33" spans="2:34" x14ac:dyDescent="0.25">
      <c r="B33" t="s">
        <v>101</v>
      </c>
      <c r="C33" s="37"/>
      <c r="E33" s="38"/>
      <c r="F33" s="44">
        <f>_xlfn.XLOOKUP(H26,Base!G44:J44,Base!G49:J49)</f>
        <v>0</v>
      </c>
      <c r="G33" s="8"/>
      <c r="K33" s="2" t="s">
        <v>39</v>
      </c>
      <c r="N33" s="12">
        <f t="shared" si="14"/>
        <v>0</v>
      </c>
      <c r="AA33" s="39"/>
      <c r="AB33" s="39"/>
      <c r="AC33" s="39">
        <f t="shared" si="13"/>
        <v>0</v>
      </c>
      <c r="AD33" s="39" t="s">
        <v>49</v>
      </c>
      <c r="AE33" s="39"/>
      <c r="AF33" s="39"/>
      <c r="AG33" s="39"/>
      <c r="AH33" s="39"/>
    </row>
    <row r="34" spans="2:34" x14ac:dyDescent="0.25">
      <c r="B34" t="s">
        <v>80</v>
      </c>
      <c r="C34" s="37"/>
      <c r="E34" s="38"/>
      <c r="F34" s="44">
        <f>_xlfn.XLOOKUP(H27,Base!G44:J44,Base!G49:J49,)</f>
        <v>0</v>
      </c>
      <c r="G34" s="8"/>
      <c r="K34" s="2" t="s">
        <v>40</v>
      </c>
      <c r="N34" s="12">
        <f t="shared" si="14"/>
        <v>0</v>
      </c>
      <c r="AA34" s="39"/>
      <c r="AB34" s="39"/>
      <c r="AC34" s="39">
        <f t="shared" si="13"/>
        <v>0</v>
      </c>
      <c r="AD34" s="39" t="s">
        <v>50</v>
      </c>
      <c r="AE34" s="39"/>
      <c r="AF34" s="39"/>
      <c r="AG34" s="39"/>
      <c r="AH34" s="39"/>
    </row>
    <row r="35" spans="2:34" x14ac:dyDescent="0.25">
      <c r="C35" s="37"/>
      <c r="E35" s="38"/>
      <c r="F35" s="46"/>
      <c r="G35" s="8"/>
      <c r="K35" s="2" t="s">
        <v>41</v>
      </c>
      <c r="N35" s="12">
        <f t="shared" si="14"/>
        <v>0</v>
      </c>
      <c r="AA35" s="39"/>
      <c r="AB35" s="39"/>
      <c r="AC35" s="39"/>
      <c r="AD35" s="39"/>
      <c r="AE35" s="39"/>
      <c r="AF35" s="39"/>
      <c r="AG35" s="39"/>
      <c r="AH35" s="39"/>
    </row>
    <row r="36" spans="2:34" x14ac:dyDescent="0.25">
      <c r="B36" t="s">
        <v>92</v>
      </c>
      <c r="C36" s="37"/>
      <c r="E36" s="38"/>
      <c r="F36" s="45">
        <f>SUM(F32:F35)</f>
        <v>0</v>
      </c>
      <c r="G36" s="8"/>
      <c r="K36" s="2" t="s">
        <v>42</v>
      </c>
      <c r="N36" s="12">
        <f t="shared" si="14"/>
        <v>0</v>
      </c>
      <c r="AA36" s="39"/>
      <c r="AB36" s="39"/>
      <c r="AC36" s="39">
        <f>SUM(AC25:AC35)</f>
        <v>0</v>
      </c>
      <c r="AD36" s="39"/>
      <c r="AE36" s="39"/>
      <c r="AF36" s="39"/>
      <c r="AG36" s="39"/>
      <c r="AH36" s="39"/>
    </row>
    <row r="37" spans="2:34" x14ac:dyDescent="0.25">
      <c r="C37" s="37"/>
      <c r="E37" s="38"/>
      <c r="F37" s="23"/>
      <c r="G37" s="8"/>
      <c r="K37" s="2" t="s">
        <v>43</v>
      </c>
      <c r="N37" s="12">
        <f t="shared" si="14"/>
        <v>0</v>
      </c>
      <c r="AA37" s="39"/>
      <c r="AB37" s="39"/>
      <c r="AC37" s="39"/>
      <c r="AD37" s="39"/>
      <c r="AE37" s="39"/>
      <c r="AF37" s="39"/>
      <c r="AG37" s="39"/>
      <c r="AH37" s="39"/>
    </row>
    <row r="38" spans="2:34" x14ac:dyDescent="0.25">
      <c r="C38" s="37"/>
      <c r="E38" s="38"/>
      <c r="F38" s="23"/>
      <c r="G38" s="8"/>
      <c r="K38" s="2"/>
      <c r="N38" s="3"/>
      <c r="AA38" s="39"/>
      <c r="AB38" s="39"/>
      <c r="AC38" s="39"/>
      <c r="AD38" s="39"/>
      <c r="AE38" s="39"/>
      <c r="AF38" s="39"/>
      <c r="AG38" s="39"/>
      <c r="AH38" s="39"/>
    </row>
    <row r="39" spans="2:34" x14ac:dyDescent="0.25">
      <c r="C39" s="37"/>
      <c r="E39" s="38"/>
      <c r="F39" s="23"/>
      <c r="G39" s="8"/>
      <c r="K39" s="16" t="s">
        <v>45</v>
      </c>
      <c r="L39" s="17"/>
      <c r="M39" s="17"/>
      <c r="N39" s="61">
        <f>SUM(N28:N38)</f>
        <v>0</v>
      </c>
      <c r="AA39" s="39"/>
      <c r="AB39" s="39"/>
      <c r="AC39" s="39"/>
      <c r="AD39" s="39"/>
      <c r="AE39" s="39"/>
      <c r="AF39" s="39"/>
      <c r="AG39" s="39"/>
      <c r="AH39" s="39"/>
    </row>
    <row r="40" spans="2:34" x14ac:dyDescent="0.25">
      <c r="K40" s="18" t="s">
        <v>44</v>
      </c>
      <c r="L40" s="19"/>
      <c r="M40" s="19"/>
      <c r="N40" s="62"/>
      <c r="AA40" s="31"/>
      <c r="AB40" s="31"/>
      <c r="AC40" s="31"/>
      <c r="AD40" s="31"/>
      <c r="AE40" s="31"/>
      <c r="AF40" s="31"/>
      <c r="AG40" s="31"/>
      <c r="AH40" s="31"/>
    </row>
  </sheetData>
  <sheetProtection formatCells="0"/>
  <mergeCells count="12">
    <mergeCell ref="A2:M2"/>
    <mergeCell ref="J26:M26"/>
    <mergeCell ref="N39:N40"/>
    <mergeCell ref="F18:H18"/>
    <mergeCell ref="B1:N1"/>
    <mergeCell ref="J20:N20"/>
    <mergeCell ref="M9:N9"/>
    <mergeCell ref="M10:N10"/>
    <mergeCell ref="M11:N11"/>
    <mergeCell ref="M12:N12"/>
    <mergeCell ref="L6:N6"/>
    <mergeCell ref="L18:M18"/>
  </mergeCells>
  <phoneticPr fontId="14" type="noConversion"/>
  <conditionalFormatting sqref="E26">
    <cfRule type="expression" priority="7">
      <formula>#REF!="-"</formula>
    </cfRule>
  </conditionalFormatting>
  <conditionalFormatting sqref="E27:E39">
    <cfRule type="expression" priority="1">
      <formula>F27="-"</formula>
    </cfRule>
  </conditionalFormatting>
  <dataValidations count="3">
    <dataValidation type="list" allowBlank="1" showInputMessage="1" showErrorMessage="1" sqref="S5:S7" xr:uid="{B524CEED-A17E-4A07-8793-A076EDF7859C}">
      <formula1>"oui,non"</formula1>
    </dataValidation>
    <dataValidation type="list" allowBlank="1" showInputMessage="1" showErrorMessage="1" sqref="H25" xr:uid="{2FAFBAE6-92FA-4BD1-9C93-F6CF8D80C442}">
      <formula1>"Ext,1 jour,2 jours,3 jours,4 jours"</formula1>
    </dataValidation>
    <dataValidation type="list" allowBlank="1" showInputMessage="1" showErrorMessage="1" sqref="H26:H27" xr:uid="{036681FA-DCCE-44A8-B7B6-B97824E230A3}">
      <formula1>"Ext,3 Jours,4 Jours,5 Jours"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operator="containsText" id="{6E11ED19-E360-45DC-898B-79EFF9AC19F1}">
            <xm:f>NOT(ISERROR(SEARCH("-",F27)))</xm:f>
            <xm:f>"-"</xm:f>
            <x14:dxf>
              <fill>
                <patternFill>
                  <bgColor theme="0"/>
                </patternFill>
              </fill>
            </x14:dxf>
          </x14:cfRule>
          <xm:sqref>F27:F39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D6129-DC60-4F33-875D-C982DF744DFA}">
  <dimension ref="A1:Q51"/>
  <sheetViews>
    <sheetView topLeftCell="A16" workbookViewId="0">
      <selection activeCell="K5" sqref="K5"/>
    </sheetView>
  </sheetViews>
  <sheetFormatPr baseColWidth="10" defaultRowHeight="15" x14ac:dyDescent="0.25"/>
  <cols>
    <col min="1" max="1" width="11.42578125" bestFit="1" customWidth="1"/>
    <col min="2" max="2" width="13.28515625" bestFit="1" customWidth="1"/>
    <col min="3" max="3" width="10.7109375" bestFit="1" customWidth="1"/>
    <col min="6" max="6" width="16.85546875" bestFit="1" customWidth="1"/>
    <col min="7" max="7" width="15.7109375" bestFit="1" customWidth="1"/>
    <col min="10" max="10" width="13.28515625" bestFit="1" customWidth="1"/>
    <col min="11" max="11" width="10.7109375" bestFit="1" customWidth="1"/>
  </cols>
  <sheetData>
    <row r="1" spans="1:17" x14ac:dyDescent="0.25">
      <c r="A1" t="s">
        <v>56</v>
      </c>
      <c r="B1" t="s">
        <v>62</v>
      </c>
      <c r="C1" t="s">
        <v>55</v>
      </c>
      <c r="E1" t="s">
        <v>58</v>
      </c>
      <c r="F1" t="s">
        <v>63</v>
      </c>
      <c r="G1" t="s">
        <v>57</v>
      </c>
      <c r="I1" t="s">
        <v>61</v>
      </c>
      <c r="J1" t="s">
        <v>64</v>
      </c>
      <c r="K1" t="s">
        <v>59</v>
      </c>
      <c r="Q1" t="s">
        <v>60</v>
      </c>
    </row>
    <row r="2" spans="1:17" x14ac:dyDescent="0.25">
      <c r="A2">
        <v>101</v>
      </c>
      <c r="B2" s="35">
        <v>2797</v>
      </c>
      <c r="C2" s="34">
        <v>892</v>
      </c>
      <c r="E2">
        <v>1</v>
      </c>
      <c r="F2" s="35">
        <v>2797</v>
      </c>
      <c r="G2" s="34">
        <v>642</v>
      </c>
      <c r="I2" t="s">
        <v>15</v>
      </c>
      <c r="J2" s="35">
        <v>2063</v>
      </c>
      <c r="K2" s="34">
        <v>642</v>
      </c>
    </row>
    <row r="3" spans="1:17" x14ac:dyDescent="0.25">
      <c r="A3">
        <v>102</v>
      </c>
      <c r="B3" s="35">
        <v>5601</v>
      </c>
      <c r="C3" s="34">
        <v>992</v>
      </c>
      <c r="E3">
        <v>2</v>
      </c>
      <c r="F3" s="35">
        <v>4182</v>
      </c>
      <c r="G3" s="34">
        <v>1242</v>
      </c>
      <c r="I3" t="s">
        <v>16</v>
      </c>
      <c r="J3" s="35">
        <v>2797</v>
      </c>
      <c r="K3" s="34">
        <v>912</v>
      </c>
      <c r="Q3" t="str">
        <f>IF(Feuil1!S5="oui","code1","")</f>
        <v/>
      </c>
    </row>
    <row r="4" spans="1:17" x14ac:dyDescent="0.25">
      <c r="A4">
        <v>103</v>
      </c>
      <c r="B4" s="35">
        <v>8389</v>
      </c>
      <c r="C4" s="34">
        <v>1242</v>
      </c>
      <c r="E4">
        <v>3</v>
      </c>
      <c r="F4" s="35">
        <v>7011</v>
      </c>
      <c r="G4" s="34">
        <v>1642</v>
      </c>
      <c r="I4" t="s">
        <v>17</v>
      </c>
      <c r="J4" s="35">
        <v>3491</v>
      </c>
      <c r="K4" s="34">
        <v>1242</v>
      </c>
      <c r="Q4" t="str">
        <f>IF(Feuil1!S6="oui","code2","")</f>
        <v/>
      </c>
    </row>
    <row r="5" spans="1:17" x14ac:dyDescent="0.25">
      <c r="A5">
        <v>104</v>
      </c>
      <c r="B5" s="35">
        <v>12617</v>
      </c>
      <c r="C5" s="34">
        <v>1442</v>
      </c>
      <c r="E5">
        <v>4</v>
      </c>
      <c r="F5" s="35">
        <v>9801</v>
      </c>
      <c r="G5" s="34">
        <v>1842</v>
      </c>
      <c r="I5" t="s">
        <v>18</v>
      </c>
      <c r="J5" s="35">
        <v>4182</v>
      </c>
      <c r="K5" s="34">
        <v>1372</v>
      </c>
      <c r="Q5" t="str">
        <f>IF(Feuil1!S7="oui","code3","")</f>
        <v/>
      </c>
    </row>
    <row r="6" spans="1:17" x14ac:dyDescent="0.25">
      <c r="A6">
        <v>105</v>
      </c>
      <c r="B6" s="35">
        <v>15359</v>
      </c>
      <c r="C6" s="34">
        <v>1467</v>
      </c>
      <c r="E6">
        <v>5</v>
      </c>
      <c r="F6" s="35">
        <v>12617</v>
      </c>
      <c r="G6" s="34">
        <v>2242</v>
      </c>
      <c r="I6" t="s">
        <v>19</v>
      </c>
      <c r="J6" s="35">
        <v>5601</v>
      </c>
      <c r="K6" s="34">
        <v>1512</v>
      </c>
    </row>
    <row r="7" spans="1:17" x14ac:dyDescent="0.25">
      <c r="A7">
        <v>106</v>
      </c>
      <c r="B7" s="35">
        <v>999999999</v>
      </c>
      <c r="C7" s="34">
        <v>1492</v>
      </c>
      <c r="E7">
        <v>6</v>
      </c>
      <c r="F7" s="35">
        <v>15359</v>
      </c>
      <c r="G7" s="34">
        <v>2442</v>
      </c>
      <c r="I7" t="s">
        <v>20</v>
      </c>
      <c r="J7" s="35">
        <v>7011</v>
      </c>
      <c r="K7" s="34">
        <v>1642</v>
      </c>
    </row>
    <row r="8" spans="1:17" x14ac:dyDescent="0.25">
      <c r="E8">
        <v>7</v>
      </c>
      <c r="F8" s="35">
        <v>999999999</v>
      </c>
      <c r="G8" s="34">
        <v>2742</v>
      </c>
      <c r="I8" t="s">
        <v>21</v>
      </c>
      <c r="J8" s="35">
        <v>8389</v>
      </c>
      <c r="K8" s="34">
        <v>1842</v>
      </c>
    </row>
    <row r="9" spans="1:17" x14ac:dyDescent="0.25">
      <c r="I9" t="s">
        <v>22</v>
      </c>
      <c r="J9" s="35">
        <v>9801</v>
      </c>
      <c r="K9" s="34">
        <v>1942</v>
      </c>
    </row>
    <row r="10" spans="1:17" x14ac:dyDescent="0.25">
      <c r="I10" t="s">
        <v>23</v>
      </c>
      <c r="J10" s="35">
        <v>11216</v>
      </c>
      <c r="K10" s="34">
        <v>2202</v>
      </c>
    </row>
    <row r="11" spans="1:17" x14ac:dyDescent="0.25">
      <c r="I11" t="s">
        <v>24</v>
      </c>
      <c r="J11" s="35">
        <v>12617</v>
      </c>
      <c r="K11" s="34">
        <v>2362</v>
      </c>
    </row>
    <row r="12" spans="1:17" x14ac:dyDescent="0.25">
      <c r="I12" t="s">
        <v>25</v>
      </c>
      <c r="J12" s="35">
        <v>14007</v>
      </c>
      <c r="K12" s="34">
        <v>2442</v>
      </c>
    </row>
    <row r="13" spans="1:17" x14ac:dyDescent="0.25">
      <c r="I13" t="s">
        <v>26</v>
      </c>
      <c r="J13" s="35">
        <v>15359</v>
      </c>
      <c r="K13" s="34">
        <v>2592</v>
      </c>
    </row>
    <row r="14" spans="1:17" x14ac:dyDescent="0.25">
      <c r="I14" t="s">
        <v>27</v>
      </c>
      <c r="J14" s="35">
        <v>18018</v>
      </c>
      <c r="K14" s="34">
        <v>2742</v>
      </c>
    </row>
    <row r="15" spans="1:17" x14ac:dyDescent="0.25">
      <c r="I15" t="s">
        <v>28</v>
      </c>
      <c r="J15" s="35">
        <v>999999999</v>
      </c>
      <c r="K15" s="34">
        <v>2742</v>
      </c>
    </row>
    <row r="20" spans="1:11" x14ac:dyDescent="0.25">
      <c r="A20" t="s">
        <v>69</v>
      </c>
      <c r="B20" s="34" t="str">
        <f>IF(Q3="","",+Feuil1!C21)</f>
        <v/>
      </c>
      <c r="F20" s="34" t="str">
        <f>IF(Q4="","",+Feuil1!C21)</f>
        <v/>
      </c>
      <c r="J20" s="34" t="str">
        <f>IF(Q5="","",+Feuil1!C21)</f>
        <v/>
      </c>
    </row>
    <row r="21" spans="1:11" x14ac:dyDescent="0.25">
      <c r="B21" t="s">
        <v>70</v>
      </c>
      <c r="C21" t="s">
        <v>71</v>
      </c>
      <c r="F21" t="s">
        <v>70</v>
      </c>
      <c r="G21" t="s">
        <v>71</v>
      </c>
      <c r="J21" t="s">
        <v>54</v>
      </c>
      <c r="K21" t="s">
        <v>72</v>
      </c>
    </row>
    <row r="22" spans="1:11" x14ac:dyDescent="0.25">
      <c r="B22" s="36" t="str">
        <f t="shared" ref="B22:B27" si="0">IF(AND($B$20&lt;=B2,$B$20&gt;B1),A2,"")</f>
        <v/>
      </c>
      <c r="C22" s="36" t="str">
        <f t="shared" ref="C22:C27" si="1">IF(AND($B$20&lt;=B2,$B$20&gt;B1),C2,"")</f>
        <v/>
      </c>
      <c r="F22" s="36" t="str">
        <f>IF(AND($F$20&lt;=F2,$F$20&gt;F1),E2,"")</f>
        <v/>
      </c>
      <c r="G22" s="36" t="str">
        <f>IF(AND($F$20&lt;=F2,$F$20&gt;F1),G2,"")</f>
        <v/>
      </c>
      <c r="J22" s="36" t="str">
        <f>IF(AND($J$20&lt;=J2,$J$20&gt;J1),I2,"")</f>
        <v/>
      </c>
      <c r="K22" s="36" t="str">
        <f>IF(AND($J$20&lt;=J2,$J$20&gt;J1),K2,"")</f>
        <v/>
      </c>
    </row>
    <row r="23" spans="1:11" x14ac:dyDescent="0.25">
      <c r="B23" s="36" t="str">
        <f t="shared" si="0"/>
        <v/>
      </c>
      <c r="C23" s="36" t="str">
        <f t="shared" si="1"/>
        <v/>
      </c>
      <c r="F23" s="36" t="str">
        <f t="shared" ref="F23:F28" si="2">IF(AND($F$20&lt;=F3,$F$20&gt;F2),E3,"")</f>
        <v/>
      </c>
      <c r="G23" s="36" t="str">
        <f t="shared" ref="G23:G28" si="3">IF(AND($F$20&lt;=F3,$F$20&gt;F2),G3,"")</f>
        <v/>
      </c>
      <c r="J23" s="36" t="str">
        <f t="shared" ref="J23:J35" si="4">IF(AND($J$20&lt;=J3,$J$20&gt;J2),I3,"")</f>
        <v/>
      </c>
      <c r="K23" s="36" t="str">
        <f t="shared" ref="K23:K35" si="5">IF(AND($J$20&lt;=J3,$J$20&gt;J2),K3,"")</f>
        <v/>
      </c>
    </row>
    <row r="24" spans="1:11" x14ac:dyDescent="0.25">
      <c r="B24" s="36" t="str">
        <f t="shared" si="0"/>
        <v/>
      </c>
      <c r="C24" s="36" t="str">
        <f t="shared" si="1"/>
        <v/>
      </c>
      <c r="F24" s="36" t="str">
        <f t="shared" si="2"/>
        <v/>
      </c>
      <c r="G24" s="36" t="str">
        <f t="shared" si="3"/>
        <v/>
      </c>
      <c r="J24" s="36" t="str">
        <f t="shared" si="4"/>
        <v/>
      </c>
      <c r="K24" s="36" t="str">
        <f t="shared" si="5"/>
        <v/>
      </c>
    </row>
    <row r="25" spans="1:11" x14ac:dyDescent="0.25">
      <c r="B25" s="36" t="str">
        <f t="shared" si="0"/>
        <v/>
      </c>
      <c r="C25" s="36" t="str">
        <f t="shared" si="1"/>
        <v/>
      </c>
      <c r="F25" s="36" t="str">
        <f t="shared" si="2"/>
        <v/>
      </c>
      <c r="G25" s="36" t="str">
        <f t="shared" si="3"/>
        <v/>
      </c>
      <c r="J25" s="36" t="str">
        <f t="shared" si="4"/>
        <v/>
      </c>
      <c r="K25" s="36" t="str">
        <f t="shared" si="5"/>
        <v/>
      </c>
    </row>
    <row r="26" spans="1:11" x14ac:dyDescent="0.25">
      <c r="B26" s="36" t="str">
        <f t="shared" si="0"/>
        <v/>
      </c>
      <c r="C26" s="36" t="str">
        <f t="shared" si="1"/>
        <v/>
      </c>
      <c r="F26" s="36" t="str">
        <f t="shared" si="2"/>
        <v/>
      </c>
      <c r="G26" s="36" t="str">
        <f t="shared" si="3"/>
        <v/>
      </c>
      <c r="J26" s="36" t="str">
        <f t="shared" si="4"/>
        <v/>
      </c>
      <c r="K26" s="36" t="str">
        <f t="shared" si="5"/>
        <v/>
      </c>
    </row>
    <row r="27" spans="1:11" x14ac:dyDescent="0.25">
      <c r="B27" s="36" t="str">
        <f t="shared" si="0"/>
        <v/>
      </c>
      <c r="C27" s="36" t="str">
        <f t="shared" si="1"/>
        <v/>
      </c>
      <c r="F27" s="36" t="str">
        <f t="shared" si="2"/>
        <v/>
      </c>
      <c r="G27" s="36" t="str">
        <f t="shared" si="3"/>
        <v/>
      </c>
      <c r="J27" s="36" t="str">
        <f t="shared" si="4"/>
        <v/>
      </c>
      <c r="K27" s="36" t="str">
        <f t="shared" si="5"/>
        <v/>
      </c>
    </row>
    <row r="28" spans="1:11" x14ac:dyDescent="0.25">
      <c r="F28" s="36" t="str">
        <f t="shared" si="2"/>
        <v/>
      </c>
      <c r="G28" s="36" t="str">
        <f t="shared" si="3"/>
        <v/>
      </c>
      <c r="J28" s="36" t="str">
        <f t="shared" si="4"/>
        <v/>
      </c>
      <c r="K28" s="36" t="str">
        <f t="shared" si="5"/>
        <v/>
      </c>
    </row>
    <row r="29" spans="1:11" x14ac:dyDescent="0.25">
      <c r="J29" s="36" t="str">
        <f t="shared" si="4"/>
        <v/>
      </c>
      <c r="K29" s="36" t="str">
        <f t="shared" si="5"/>
        <v/>
      </c>
    </row>
    <row r="30" spans="1:11" x14ac:dyDescent="0.25">
      <c r="J30" s="36" t="str">
        <f t="shared" si="4"/>
        <v/>
      </c>
      <c r="K30" s="36" t="str">
        <f t="shared" si="5"/>
        <v/>
      </c>
    </row>
    <row r="31" spans="1:11" x14ac:dyDescent="0.25">
      <c r="J31" s="36" t="str">
        <f t="shared" si="4"/>
        <v/>
      </c>
      <c r="K31" s="36" t="str">
        <f t="shared" si="5"/>
        <v/>
      </c>
    </row>
    <row r="32" spans="1:11" x14ac:dyDescent="0.25">
      <c r="J32" s="36" t="str">
        <f t="shared" si="4"/>
        <v/>
      </c>
      <c r="K32" s="36" t="str">
        <f t="shared" si="5"/>
        <v/>
      </c>
    </row>
    <row r="33" spans="1:11" x14ac:dyDescent="0.25">
      <c r="J33" s="36" t="str">
        <f t="shared" si="4"/>
        <v/>
      </c>
      <c r="K33" s="36" t="str">
        <f t="shared" si="5"/>
        <v/>
      </c>
    </row>
    <row r="34" spans="1:11" x14ac:dyDescent="0.25">
      <c r="J34" s="36" t="str">
        <f t="shared" si="4"/>
        <v/>
      </c>
      <c r="K34" s="36" t="str">
        <f t="shared" si="5"/>
        <v/>
      </c>
    </row>
    <row r="35" spans="1:11" x14ac:dyDescent="0.25">
      <c r="J35" s="36" t="str">
        <f t="shared" si="4"/>
        <v/>
      </c>
      <c r="K35" s="36" t="str">
        <f t="shared" si="5"/>
        <v/>
      </c>
    </row>
    <row r="38" spans="1:11" x14ac:dyDescent="0.25">
      <c r="B38" t="e">
        <f>_xlfn.XLOOKUP(C38,C22:C27,B22:B27)</f>
        <v>#N/A</v>
      </c>
      <c r="C38">
        <f>SUM(C22:C27)</f>
        <v>0</v>
      </c>
      <c r="F38">
        <f>SUM(F22:F36)</f>
        <v>0</v>
      </c>
      <c r="G38">
        <f>SUM(G22:G28)</f>
        <v>0</v>
      </c>
      <c r="J38" t="e">
        <f>_xlfn.XLOOKUP(K38,K22:K35,J22:J35)</f>
        <v>#N/A</v>
      </c>
      <c r="K38">
        <f>SUM(K22:K35)</f>
        <v>0</v>
      </c>
    </row>
    <row r="41" spans="1:11" x14ac:dyDescent="0.25">
      <c r="A41" t="s">
        <v>69</v>
      </c>
      <c r="B41">
        <f>Feuil1!C21</f>
        <v>0</v>
      </c>
    </row>
    <row r="43" spans="1:11" x14ac:dyDescent="0.25">
      <c r="A43" t="s">
        <v>82</v>
      </c>
      <c r="B43" t="s">
        <v>87</v>
      </c>
      <c r="E43" t="s">
        <v>88</v>
      </c>
    </row>
    <row r="44" spans="1:11" x14ac:dyDescent="0.25">
      <c r="G44" t="s">
        <v>29</v>
      </c>
      <c r="H44" t="s">
        <v>89</v>
      </c>
      <c r="I44" t="s">
        <v>90</v>
      </c>
      <c r="J44" t="s">
        <v>79</v>
      </c>
    </row>
    <row r="45" spans="1:11" x14ac:dyDescent="0.25">
      <c r="A45" t="s">
        <v>29</v>
      </c>
      <c r="B45" s="34">
        <v>0</v>
      </c>
      <c r="F45" s="49">
        <v>4182</v>
      </c>
      <c r="G45" s="35">
        <v>0</v>
      </c>
      <c r="H45" s="49">
        <v>753</v>
      </c>
      <c r="I45" s="50">
        <v>935</v>
      </c>
      <c r="J45">
        <v>1147</v>
      </c>
    </row>
    <row r="46" spans="1:11" x14ac:dyDescent="0.25">
      <c r="A46" t="s">
        <v>83</v>
      </c>
      <c r="B46" s="34">
        <v>287</v>
      </c>
      <c r="F46" s="49">
        <v>12617</v>
      </c>
      <c r="G46" s="35">
        <v>0</v>
      </c>
      <c r="H46" s="49">
        <v>898</v>
      </c>
      <c r="I46" s="50">
        <v>1080</v>
      </c>
      <c r="J46">
        <v>1317</v>
      </c>
    </row>
    <row r="47" spans="1:11" x14ac:dyDescent="0.25">
      <c r="A47" t="s">
        <v>84</v>
      </c>
      <c r="B47" s="34">
        <v>573</v>
      </c>
      <c r="F47" s="49">
        <v>999999999</v>
      </c>
      <c r="G47" s="35">
        <v>0</v>
      </c>
      <c r="H47" s="49">
        <v>927</v>
      </c>
      <c r="I47" s="50">
        <v>1114</v>
      </c>
      <c r="J47">
        <v>1381</v>
      </c>
    </row>
    <row r="48" spans="1:11" x14ac:dyDescent="0.25">
      <c r="A48" t="s">
        <v>85</v>
      </c>
      <c r="B48" s="34">
        <v>858</v>
      </c>
      <c r="G48" s="49"/>
      <c r="H48" s="50"/>
    </row>
    <row r="49" spans="1:10" x14ac:dyDescent="0.25">
      <c r="A49" t="s">
        <v>86</v>
      </c>
      <c r="B49" s="34">
        <v>1142</v>
      </c>
      <c r="F49" t="s">
        <v>91</v>
      </c>
      <c r="G49" s="49">
        <f>IF($B$41&lt;=$F45,G45,IF(AND($B$41&lt;=$F46,$B$41&gt;$F45+1),G46,IF(AND($B$41&lt;=$F47,$B$41&gt;$F46+1),G47)))</f>
        <v>0</v>
      </c>
      <c r="H49" s="49">
        <f t="shared" ref="H49:J49" si="6">IF($B$41&lt;=$F45,H45,IF(AND($B$41&lt;=$F46,$B$41&gt;$F45+1),H46,IF(AND($B$41&lt;=$F47,$B$41&gt;$F46+1),H47)))</f>
        <v>753</v>
      </c>
      <c r="I49" s="49">
        <f t="shared" si="6"/>
        <v>935</v>
      </c>
      <c r="J49" s="49">
        <f t="shared" si="6"/>
        <v>1147</v>
      </c>
    </row>
    <row r="50" spans="1:10" x14ac:dyDescent="0.25">
      <c r="G50" s="49"/>
      <c r="H50" s="50"/>
    </row>
    <row r="51" spans="1:10" x14ac:dyDescent="0.25">
      <c r="G51" s="49"/>
      <c r="H51" s="50"/>
    </row>
  </sheetData>
  <sheetProtection algorithmName="SHA-512" hashValue="W9NegSRU8Ip9sqd81Nu4fJNv8VaXBTF69Ur9G2MeJ86fJChz5WMLZnNjKjwr2RAAFYaF23eAvc+uBDN+kFF+yQ==" saltValue="IwAISTJ8XfTRm5brquGRdw==" spinCount="100000" sheet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8</vt:i4>
      </vt:variant>
    </vt:vector>
  </HeadingPairs>
  <TitlesOfParts>
    <vt:vector size="10" baseType="lpstr">
      <vt:lpstr>Feuil1</vt:lpstr>
      <vt:lpstr>Base</vt:lpstr>
      <vt:lpstr>Coef</vt:lpstr>
      <vt:lpstr>coef2</vt:lpstr>
      <vt:lpstr>coef3</vt:lpstr>
      <vt:lpstr>coef4</vt:lpstr>
      <vt:lpstr>DP</vt:lpstr>
      <vt:lpstr>Qoef</vt:lpstr>
      <vt:lpstr>regime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Delafontaine</dc:creator>
  <cp:lastModifiedBy>Nadège SEIDEL</cp:lastModifiedBy>
  <cp:lastPrinted>2026-04-03T14:40:37Z</cp:lastPrinted>
  <dcterms:created xsi:type="dcterms:W3CDTF">2016-06-17T12:06:29Z</dcterms:created>
  <dcterms:modified xsi:type="dcterms:W3CDTF">2026-10-01T13:21:02Z</dcterms:modified>
</cp:coreProperties>
</file>